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00" windowHeight="84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<sst xmlns="http://schemas.openxmlformats.org/spreadsheetml/2006/main" count="46" uniqueCount="37">
  <si>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r</t>
  </si>
  <si>
    <t>k</t>
  </si>
  <si>
    <t>Interest</t>
  </si>
  <si>
    <t>Scheduled Payment</t>
  </si>
  <si>
    <t>Prepayment</t>
  </si>
  <si>
    <t>Total Payment</t>
  </si>
  <si>
    <t>Outstanding Principle</t>
  </si>
  <si>
    <t>Prepayment rate</t>
  </si>
  <si>
    <t>WAL</t>
  </si>
  <si>
    <t>For WAL</t>
  </si>
  <si>
    <t>Buffer</t>
  </si>
  <si>
    <t>Loss Multiple</t>
  </si>
  <si>
    <t>Credit Rating</t>
  </si>
  <si>
    <t>AAA</t>
  </si>
  <si>
    <t>Interest Rate</t>
  </si>
  <si>
    <t>Tranche</t>
  </si>
  <si>
    <t>Interest Payment</t>
  </si>
  <si>
    <t>Period</t>
  </si>
  <si>
    <t>Present Value</t>
  </si>
  <si>
    <t>Total present value</t>
  </si>
  <si>
    <t>Spot Rates</t>
  </si>
  <si>
    <t>CMO Calculator</t>
  </si>
  <si>
    <t>Principle</t>
  </si>
  <si>
    <t>Default rate</t>
  </si>
  <si>
    <t>Z</t>
  </si>
  <si>
    <t>Time</t>
  </si>
  <si>
    <t>Tranches</t>
  </si>
  <si>
    <t>P+I</t>
  </si>
  <si>
    <t>(1, 1)</t>
  </si>
  <si>
    <t>(1, 2)</t>
  </si>
  <si>
    <t>(1, 3)</t>
  </si>
  <si>
    <t>(2, 2)</t>
  </si>
  <si>
    <t>(2, 3)</t>
  </si>
  <si>
    <t>(2, 4)</t>
  </si>
  <si>
    <t>(3, 3)</t>
  </si>
  <si>
    <t>(3, 4)</t>
  </si>
  <si>
    <t>(4, 4)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</si>
</sst>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A16">
      <selection activeCell="E56" sqref="E56"/>
    </sheetView>
  </sheetViews>
  <sheetFormatPr defaultColWidth="9.140625" defaultRowHeight="12.75"/>
  <cols>
    <col min="1" max="1" width="11.00390625" style="0" customWidth="1"/>
    <col min="2" max="2" width="8.28125" style="0" customWidth="1"/>
    <col min="3" max="3" width="17.00390625" style="0" customWidth="1"/>
    <col min="4" max="4" width="14.28125" style="0" customWidth="1"/>
    <col min="5" max="5" width="13.421875" style="0" customWidth="1"/>
    <col min="6" max="6" width="19.421875" style="0" customWidth="1"/>
    <col min="7" max="7" width="15.7109375" style="0" customWidth="1"/>
    <col min="8" max="8" width="19.7109375" style="0" customWidth="1"/>
    <col min="9" max="9" width="16.140625" style="0" customWidth="1"/>
    <col min="10" max="10" width="14.7109375" style="0" customWidth="1"/>
    <col min="11" max="11" width="13.8515625" style="0" customWidth="1"/>
    <col min="12" max="12" width="17.7109375" style="0" customWidth="1"/>
  </cols>
  <sheetData>
    <row r="1" ht="21">
      <c r="A1" s="2" t="s">
        <v>21</v>
      </c>
    </row>
    <row r="3" spans="1:2" ht="12.75">
      <c r="A3" t="s">
        <v>22</v>
      </c>
      <c r="B3">
        <v>100</v>
      </c>
    </row>
    <row r="4" spans="1:2" ht="12.75">
      <c r="A4" t="s">
        <v>0</v>
      </c>
      <c r="B4">
        <v>0.06</v>
      </c>
    </row>
    <row r="5" spans="1:2" ht="12.75">
      <c r="A5" t="s">
        <v>1</v>
      </c>
      <c r="B5">
        <v>4</v>
      </c>
    </row>
    <row r="6" spans="1:2" ht="12.75">
      <c r="A6" t="s">
        <v>23</v>
      </c>
      <c r="B6">
        <v>0.009</v>
      </c>
    </row>
    <row r="8" spans="2:10" s="1" customFormat="1" ht="12.75"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9</v>
      </c>
      <c r="I8" s="1" t="s">
        <v>20</v>
      </c>
      <c r="J8" s="1" t="s">
        <v>27</v>
      </c>
    </row>
    <row r="9" spans="1:6" ht="12.75">
      <c r="A9">
        <v>0</v>
      </c>
      <c r="F9">
        <f>B3</f>
        <v>100</v>
      </c>
    </row>
    <row r="10" spans="1:12" ht="12.75">
      <c r="A10">
        <v>1</v>
      </c>
      <c r="B10" s="5">
        <f>F9*$B$4</f>
        <v>6</v>
      </c>
      <c r="C10" s="5">
        <f>F9*$B$4/((1+$B$4)^($B$5-A9)-1)</f>
        <v>22.85914923732732</v>
      </c>
      <c r="D10" s="5">
        <f>G10*(F9-C10)</f>
        <v>0.7714085076267269</v>
      </c>
      <c r="E10" s="5">
        <f>D10+C10</f>
        <v>23.630557744954046</v>
      </c>
      <c r="F10" s="5">
        <f>F9-E10</f>
        <v>76.36944225504595</v>
      </c>
      <c r="G10" s="5">
        <v>0.01</v>
      </c>
      <c r="H10" s="5">
        <f>A10*E10</f>
        <v>23.630557744954046</v>
      </c>
      <c r="I10" s="11">
        <v>0.0218</v>
      </c>
      <c r="J10" s="5">
        <f>E10+B10</f>
        <v>29.630557744954046</v>
      </c>
      <c r="K10" s="5">
        <f>J10/(1+I10)^A10</f>
        <v>28.998392782299906</v>
      </c>
      <c r="L10" s="5">
        <f>SUM(K10:K13)</f>
        <v>107.72198311382269</v>
      </c>
    </row>
    <row r="11" spans="1:12" ht="12.75">
      <c r="A11">
        <v>2</v>
      </c>
      <c r="B11" s="5">
        <f>F10*$B$4</f>
        <v>4.582166535302757</v>
      </c>
      <c r="C11" s="5">
        <f>F10*$B$4/((1+$B$4)^($B$5-A10)-1)</f>
        <v>23.988391209651283</v>
      </c>
      <c r="D11" s="5">
        <f>G11*(F10-C11)</f>
        <v>1.57143153136184</v>
      </c>
      <c r="E11" s="5">
        <f>D11+C11</f>
        <v>25.55982274101312</v>
      </c>
      <c r="F11" s="5">
        <f>F10-E11</f>
        <v>50.80961951403283</v>
      </c>
      <c r="G11" s="5">
        <v>0.03</v>
      </c>
      <c r="H11" s="5">
        <f>A11*E11</f>
        <v>51.11964548202624</v>
      </c>
      <c r="I11" s="11">
        <v>0.0253</v>
      </c>
      <c r="J11" s="5">
        <f>E11+B11</f>
        <v>30.14198927631588</v>
      </c>
      <c r="K11" s="5">
        <f>J11/(1+I11)^A11</f>
        <v>28.672792793048703</v>
      </c>
      <c r="L11" s="5"/>
    </row>
    <row r="12" spans="1:12" ht="12.75">
      <c r="A12">
        <v>3</v>
      </c>
      <c r="B12" s="5">
        <f>F11*$B$4</f>
        <v>3.0485771708419698</v>
      </c>
      <c r="C12" s="5">
        <f>F11*$B$4/((1+$B$4)^($B$5-A11)-1)</f>
        <v>24.664863841763477</v>
      </c>
      <c r="D12" s="5">
        <f>G12*(F11-C12)</f>
        <v>1.3072377836134679</v>
      </c>
      <c r="E12" s="5">
        <f>D12+C12</f>
        <v>25.972101625376943</v>
      </c>
      <c r="F12" s="5">
        <f>F11-E12</f>
        <v>24.83751788865589</v>
      </c>
      <c r="G12" s="5">
        <v>0.05</v>
      </c>
      <c r="H12" s="5">
        <f>A12*E12</f>
        <v>77.91630487613082</v>
      </c>
      <c r="I12" s="11">
        <v>0.028</v>
      </c>
      <c r="J12" s="5">
        <f>E12+B12</f>
        <v>29.020678796218913</v>
      </c>
      <c r="K12" s="5">
        <f>J12/(1+I12)^A12</f>
        <v>26.71334188636632</v>
      </c>
      <c r="L12" s="5"/>
    </row>
    <row r="13" spans="1:12" ht="12.75">
      <c r="A13">
        <v>4</v>
      </c>
      <c r="B13" s="5">
        <f>F12*$B$4</f>
        <v>1.4902510733193532</v>
      </c>
      <c r="C13" s="5">
        <f>F12*$B$4/((1+$B$4)^($B$5-A12)-1)</f>
        <v>24.837517888655864</v>
      </c>
      <c r="D13" s="5">
        <f>G13*(F12-C13)</f>
        <v>1.4921397450962103E-15</v>
      </c>
      <c r="E13" s="5">
        <f>D13+C13</f>
        <v>24.837517888655864</v>
      </c>
      <c r="F13" s="5">
        <f>F12-E13</f>
        <v>0</v>
      </c>
      <c r="G13" s="5">
        <v>0.06</v>
      </c>
      <c r="H13" s="5">
        <f>A13*E13</f>
        <v>99.35007155462345</v>
      </c>
      <c r="I13" s="11">
        <v>0.0306</v>
      </c>
      <c r="J13" s="5">
        <f>E13+B13</f>
        <v>26.327768961975217</v>
      </c>
      <c r="K13" s="5">
        <f>J13/(1+I13)^A13</f>
        <v>23.337455652107764</v>
      </c>
      <c r="L13" s="5"/>
    </row>
    <row r="15" spans="1:12" s="3" customFormat="1" ht="12.75">
      <c r="A15" s="3" t="s">
        <v>15</v>
      </c>
      <c r="B15" s="3" t="s">
        <v>8</v>
      </c>
      <c r="C15" s="3" t="s">
        <v>10</v>
      </c>
      <c r="D15" s="3" t="s">
        <v>11</v>
      </c>
      <c r="E15" s="3" t="s">
        <v>12</v>
      </c>
      <c r="F15" s="3" t="s">
        <v>14</v>
      </c>
      <c r="G15" s="3" t="s">
        <v>17</v>
      </c>
      <c r="H15" s="3" t="s">
        <v>6</v>
      </c>
      <c r="I15" s="3" t="s">
        <v>16</v>
      </c>
      <c r="J15" s="3" t="s">
        <v>5</v>
      </c>
      <c r="K15" s="3" t="s">
        <v>18</v>
      </c>
      <c r="L15" s="3" t="s">
        <v>19</v>
      </c>
    </row>
    <row r="16" s="3" customFormat="1" ht="12.75"/>
    <row r="17" spans="1:12" s="4" customFormat="1" ht="12.75">
      <c r="A17" s="4" t="s">
        <v>28</v>
      </c>
      <c r="B17" s="7">
        <v>1</v>
      </c>
      <c r="C17" s="7">
        <f>F10/B3</f>
        <v>0.7636944225504595</v>
      </c>
      <c r="D17" s="6">
        <f>C17/(B17*$B$6)</f>
        <v>84.85493583893995</v>
      </c>
      <c r="E17" s="4" t="s">
        <v>13</v>
      </c>
      <c r="F17" s="4">
        <v>0.0231</v>
      </c>
      <c r="G17" s="4">
        <v>1</v>
      </c>
      <c r="H17" s="7">
        <f>E10</f>
        <v>23.630557744954046</v>
      </c>
      <c r="I17" s="7">
        <f>H17*F17</f>
        <v>0.5458658839084385</v>
      </c>
      <c r="J17" s="7">
        <f>I17+H17</f>
        <v>24.176423628862484</v>
      </c>
      <c r="K17" s="7">
        <f>J17/(1+I10)^G17</f>
        <v>23.660622067784775</v>
      </c>
      <c r="L17" s="8">
        <f>K17</f>
        <v>23.660622067784775</v>
      </c>
    </row>
    <row r="18" spans="2:12" s="3" customFormat="1" ht="12.75">
      <c r="B18" s="8"/>
      <c r="C18" s="8"/>
      <c r="D18" s="8"/>
      <c r="H18" s="8"/>
      <c r="I18" s="8"/>
      <c r="J18" s="8"/>
      <c r="K18" s="8"/>
      <c r="L18" s="8"/>
    </row>
    <row r="19" spans="1:12" s="4" customFormat="1" ht="12.75">
      <c r="A19" s="4" t="s">
        <v>29</v>
      </c>
      <c r="B19" s="7">
        <f>SUM(H10:H11)/SUM(E10:E11)</f>
        <v>1.519610185741595</v>
      </c>
      <c r="C19" s="7">
        <f>F11/B3</f>
        <v>0.5080961951403283</v>
      </c>
      <c r="D19" s="6">
        <f>C19/(B19*$B$6)</f>
        <v>37.151062373156435</v>
      </c>
      <c r="E19" s="4" t="s">
        <v>13</v>
      </c>
      <c r="F19" s="4">
        <v>0.027</v>
      </c>
      <c r="G19" s="4">
        <v>1</v>
      </c>
      <c r="H19" s="7">
        <f>SUM(E10:E11)</f>
        <v>49.19038048596717</v>
      </c>
      <c r="I19" s="7">
        <f>H19*$F$19</f>
        <v>1.3281402731211136</v>
      </c>
      <c r="J19" s="7">
        <f>I19+E10</f>
        <v>24.95869801807516</v>
      </c>
      <c r="K19" s="7">
        <f>J19/(1+I10)^G19</f>
        <v>24.426206711758816</v>
      </c>
      <c r="L19" s="8">
        <f>SUM(K19:K20)</f>
        <v>49.39665656876576</v>
      </c>
    </row>
    <row r="20" spans="2:12" s="4" customFormat="1" ht="12.75">
      <c r="B20" s="7"/>
      <c r="C20" s="7"/>
      <c r="D20" s="7"/>
      <c r="G20" s="4">
        <v>2</v>
      </c>
      <c r="H20" s="7">
        <f>H19-E10</f>
        <v>25.55982274101312</v>
      </c>
      <c r="I20" s="7">
        <f>H20*$F$19</f>
        <v>0.6901152140073543</v>
      </c>
      <c r="J20" s="7">
        <f>I20+H20</f>
        <v>26.249937955020474</v>
      </c>
      <c r="K20" s="7">
        <f>J20/(1+I11)^G20</f>
        <v>24.970449857006944</v>
      </c>
      <c r="L20" s="7"/>
    </row>
    <row r="21" spans="2:12" s="3" customFormat="1" ht="12.75">
      <c r="B21" s="8"/>
      <c r="C21" s="8"/>
      <c r="D21" s="8"/>
      <c r="H21" s="8"/>
      <c r="I21" s="8"/>
      <c r="J21" s="8"/>
      <c r="K21" s="8"/>
      <c r="L21" s="8"/>
    </row>
    <row r="22" spans="1:12" s="1" customFormat="1" ht="12.75">
      <c r="A22" s="10" t="s">
        <v>30</v>
      </c>
      <c r="B22" s="6">
        <f>SUM(H10:H12)/SUM(E10:E12)</f>
        <v>2.0311530941321787</v>
      </c>
      <c r="C22" s="6">
        <f>F12/B3</f>
        <v>0.24837517888655888</v>
      </c>
      <c r="D22" s="6">
        <f>C22/(B22*$B$6)</f>
        <v>13.586982772609574</v>
      </c>
      <c r="E22" s="1" t="s">
        <v>13</v>
      </c>
      <c r="F22" s="1">
        <v>0.027</v>
      </c>
      <c r="G22" s="1">
        <v>1</v>
      </c>
      <c r="H22" s="6">
        <f>SUM(E10:E12)</f>
        <v>75.1624821113441</v>
      </c>
      <c r="I22" s="6">
        <f>H22*$F$22</f>
        <v>2.029387017006291</v>
      </c>
      <c r="J22" s="6">
        <f>I22+E10</f>
        <v>25.659944761960336</v>
      </c>
      <c r="K22" s="6">
        <f>J22/(1+I10)^G22</f>
        <v>25.112492427050633</v>
      </c>
      <c r="L22" s="8">
        <f>SUM(K22:K25)</f>
        <v>75.30264832995147</v>
      </c>
    </row>
    <row r="23" spans="2:12" ht="12.75">
      <c r="B23" s="5"/>
      <c r="C23" s="5"/>
      <c r="D23" s="5"/>
      <c r="G23">
        <v>2</v>
      </c>
      <c r="H23" s="6">
        <f>H22-E10</f>
        <v>51.53192436639006</v>
      </c>
      <c r="I23" s="6">
        <f>H23*$F$22</f>
        <v>1.3913619578925316</v>
      </c>
      <c r="J23" s="6">
        <f>I23+E11</f>
        <v>26.951184698905653</v>
      </c>
      <c r="K23" s="6">
        <f>J23/(1+I11)^G23</f>
        <v>25.63751606819489</v>
      </c>
      <c r="L23" s="5"/>
    </row>
    <row r="24" spans="2:12" ht="12.75">
      <c r="B24" s="5"/>
      <c r="C24" s="5"/>
      <c r="D24" s="5"/>
      <c r="G24">
        <v>3</v>
      </c>
      <c r="H24" s="6">
        <f>H23-E11</f>
        <v>25.972101625376936</v>
      </c>
      <c r="I24" s="6">
        <f>H24*$F$22</f>
        <v>0.7012467438851773</v>
      </c>
      <c r="J24" s="6">
        <f>I24+E12</f>
        <v>26.673348369262122</v>
      </c>
      <c r="K24" s="6">
        <f>J24/(1+I12)^G24</f>
        <v>24.552639834705943</v>
      </c>
      <c r="L24" s="5"/>
    </row>
    <row r="25" spans="2:12" ht="12.75">
      <c r="B25" s="5"/>
      <c r="C25" s="5"/>
      <c r="D25" s="5"/>
      <c r="H25" s="6"/>
      <c r="I25" s="6"/>
      <c r="J25" s="6"/>
      <c r="K25" s="6"/>
      <c r="L25" s="5"/>
    </row>
    <row r="26" spans="1:12" ht="12.75">
      <c r="A26" s="4" t="s">
        <v>31</v>
      </c>
      <c r="B26" s="5">
        <v>2</v>
      </c>
      <c r="C26" s="5">
        <f>F11/B3</f>
        <v>0.5080961951403283</v>
      </c>
      <c r="D26" s="6">
        <f>C26/(B26*$B$6)</f>
        <v>28.22756639668491</v>
      </c>
      <c r="E26" s="1" t="s">
        <v>13</v>
      </c>
      <c r="F26">
        <v>0.027</v>
      </c>
      <c r="G26">
        <v>1</v>
      </c>
      <c r="H26" s="6">
        <f>E11</f>
        <v>25.55982274101312</v>
      </c>
      <c r="I26" s="6">
        <f>H26*$F$26</f>
        <v>0.6901152140073543</v>
      </c>
      <c r="J26" s="6">
        <f>I26</f>
        <v>0.6901152140073543</v>
      </c>
      <c r="K26" s="6">
        <f>J26/(1+I10)^G26</f>
        <v>0.67539167548185</v>
      </c>
      <c r="L26" s="9">
        <f>SUM(K26:K27)</f>
        <v>25.645841532488795</v>
      </c>
    </row>
    <row r="27" spans="2:12" ht="12.75">
      <c r="B27" s="5"/>
      <c r="C27" s="5"/>
      <c r="D27" s="6"/>
      <c r="G27">
        <v>2</v>
      </c>
      <c r="H27" s="6">
        <f>E11</f>
        <v>25.55982274101312</v>
      </c>
      <c r="I27" s="6">
        <f>H27*$F$26</f>
        <v>0.6901152140073543</v>
      </c>
      <c r="J27" s="6">
        <f>H27+I27</f>
        <v>26.249937955020474</v>
      </c>
      <c r="K27" s="6">
        <f>J27/(1+I11)^G27</f>
        <v>24.970449857006944</v>
      </c>
      <c r="L27" s="5"/>
    </row>
    <row r="28" spans="2:12" ht="12.75">
      <c r="B28" s="5"/>
      <c r="C28" s="5"/>
      <c r="D28" s="5"/>
      <c r="H28" s="6"/>
      <c r="I28" s="6"/>
      <c r="J28" s="6"/>
      <c r="K28" s="6"/>
      <c r="L28" s="5"/>
    </row>
    <row r="29" spans="1:12" s="1" customFormat="1" ht="12.75">
      <c r="A29" s="4" t="s">
        <v>32</v>
      </c>
      <c r="B29" s="6">
        <f>SUM(H11:H12)/SUM(E11:E12)</f>
        <v>2.5040002279114644</v>
      </c>
      <c r="C29" s="6">
        <f>F12/B3</f>
        <v>0.24837517888655888</v>
      </c>
      <c r="D29" s="6">
        <f>C29/(B29*$B$6)</f>
        <v>11.021261815748653</v>
      </c>
      <c r="E29" s="1" t="s">
        <v>13</v>
      </c>
      <c r="F29" s="1">
        <v>0.03</v>
      </c>
      <c r="G29" s="1">
        <v>1</v>
      </c>
      <c r="H29" s="6">
        <f>SUM(E11:E12)</f>
        <v>51.531924366390065</v>
      </c>
      <c r="I29" s="6">
        <f>H29*$F$29</f>
        <v>1.5459577309917019</v>
      </c>
      <c r="J29" s="6">
        <f>I29</f>
        <v>1.5459577309917019</v>
      </c>
      <c r="K29" s="6">
        <f>J29/(1+I10)^G29</f>
        <v>1.5129748786374064</v>
      </c>
      <c r="L29" s="8">
        <f>SUM(K29:K31)</f>
        <v>51.89058130425708</v>
      </c>
    </row>
    <row r="30" spans="2:11" ht="12.75">
      <c r="B30" s="5"/>
      <c r="C30" s="5"/>
      <c r="D30" s="5"/>
      <c r="G30" s="1">
        <v>2</v>
      </c>
      <c r="H30" s="6">
        <f>SUM(E11:E12)</f>
        <v>51.531924366390065</v>
      </c>
      <c r="I30" s="6">
        <f>H30*$F$29</f>
        <v>1.5459577309917019</v>
      </c>
      <c r="J30" s="6">
        <f>E11+I30</f>
        <v>27.105780472004824</v>
      </c>
      <c r="K30" s="6">
        <f>J30/(1+I11)^G30</f>
        <v>25.784576453895337</v>
      </c>
    </row>
    <row r="31" spans="2:12" ht="12.75">
      <c r="B31" s="5"/>
      <c r="C31" s="5"/>
      <c r="D31" s="5"/>
      <c r="G31" s="1">
        <v>3</v>
      </c>
      <c r="H31" s="6">
        <f>SUM(E13:E13)</f>
        <v>24.837517888655864</v>
      </c>
      <c r="I31" s="6">
        <f>H31*$F$29</f>
        <v>0.7451255366596758</v>
      </c>
      <c r="J31" s="6">
        <f>E12+I31</f>
        <v>26.717227162036618</v>
      </c>
      <c r="K31" s="6">
        <f>J31/(1+I12)^G31</f>
        <v>24.593029971724338</v>
      </c>
      <c r="L31" s="6"/>
    </row>
    <row r="32" spans="2:12" ht="12.75">
      <c r="B32" s="5"/>
      <c r="C32" s="5"/>
      <c r="D32" s="5"/>
      <c r="H32" s="6"/>
      <c r="I32" s="6"/>
      <c r="J32" s="6"/>
      <c r="K32" s="6"/>
      <c r="L32" s="5"/>
    </row>
    <row r="33" spans="1:12" s="1" customFormat="1" ht="12.75">
      <c r="A33" s="4" t="s">
        <v>33</v>
      </c>
      <c r="B33" s="6">
        <f>SUM(H11:H13)/SUM(E11:E13)</f>
        <v>2.9905419650709897</v>
      </c>
      <c r="C33" s="6">
        <v>0</v>
      </c>
      <c r="D33" s="6">
        <v>0</v>
      </c>
      <c r="E33" s="1" t="s">
        <v>24</v>
      </c>
      <c r="F33" s="1">
        <v>0.07</v>
      </c>
      <c r="G33" s="1">
        <v>1</v>
      </c>
      <c r="H33" s="6">
        <f>SUM(E11:E13)</f>
        <v>76.36944225504593</v>
      </c>
      <c r="I33" s="6">
        <f>H33*$F$33</f>
        <v>5.3458609578532155</v>
      </c>
      <c r="J33" s="6">
        <f>I33</f>
        <v>5.3458609578532155</v>
      </c>
      <c r="K33" s="6">
        <f>J33/(1+I10)^G33</f>
        <v>5.231807553193595</v>
      </c>
      <c r="L33" s="8">
        <f>SUM(K33:K36)</f>
        <v>85.36973176289426</v>
      </c>
    </row>
    <row r="34" spans="2:12" ht="12.75">
      <c r="B34" s="5"/>
      <c r="C34" s="5"/>
      <c r="D34" s="5"/>
      <c r="G34" s="1">
        <v>2</v>
      </c>
      <c r="H34" s="5">
        <f>H33</f>
        <v>76.36944225504593</v>
      </c>
      <c r="I34" s="6">
        <f>H34*$F$33</f>
        <v>5.3458609578532155</v>
      </c>
      <c r="J34" s="6">
        <f>I34+E11</f>
        <v>30.905683698866337</v>
      </c>
      <c r="K34" s="6">
        <f>J34/(1+I11)^G34</f>
        <v>29.399262825741673</v>
      </c>
      <c r="L34" s="5"/>
    </row>
    <row r="35" spans="2:12" ht="12.75">
      <c r="B35" s="5"/>
      <c r="C35" s="5"/>
      <c r="D35" s="5"/>
      <c r="G35" s="1">
        <v>3</v>
      </c>
      <c r="H35" s="5">
        <f>H34-E11</f>
        <v>50.8096195140328</v>
      </c>
      <c r="I35" s="6">
        <f>H35*$F$33</f>
        <v>3.5566733659822964</v>
      </c>
      <c r="J35" s="6">
        <f>I35+E12</f>
        <v>29.52877499135924</v>
      </c>
      <c r="K35" s="6">
        <f>J35/(1+I12)^G35</f>
        <v>27.181041055887945</v>
      </c>
      <c r="L35" s="5"/>
    </row>
    <row r="36" spans="2:12" ht="12.75">
      <c r="B36" s="5"/>
      <c r="C36" s="5"/>
      <c r="D36" s="5"/>
      <c r="G36" s="1">
        <v>4</v>
      </c>
      <c r="H36" s="5">
        <f>H35-E12</f>
        <v>24.83751788865586</v>
      </c>
      <c r="I36" s="6">
        <f>H36*$F$33</f>
        <v>1.7386262522059104</v>
      </c>
      <c r="J36" s="6">
        <f>I36+E13</f>
        <v>26.576144140861775</v>
      </c>
      <c r="K36" s="6">
        <f>J36/(1+I13)^G36</f>
        <v>23.557620328071046</v>
      </c>
      <c r="L36" s="5"/>
    </row>
    <row r="37" spans="2:12" ht="12.75">
      <c r="B37" s="5"/>
      <c r="C37" s="5"/>
      <c r="D37" s="5"/>
      <c r="H37" s="5"/>
      <c r="I37" s="5"/>
      <c r="J37" s="5"/>
      <c r="K37" s="5"/>
      <c r="L37" s="5"/>
    </row>
    <row r="38" spans="1:12" s="1" customFormat="1" ht="12.75">
      <c r="A38" s="4" t="s">
        <v>34</v>
      </c>
      <c r="B38" s="6">
        <v>3</v>
      </c>
      <c r="C38" s="6">
        <f>E13/SUM(E10:E13)</f>
        <v>0.24837517888655872</v>
      </c>
      <c r="D38" s="6">
        <f>C38/(B38*$B$6)</f>
        <v>9.199080699502176</v>
      </c>
      <c r="E38" s="1" t="s">
        <v>13</v>
      </c>
      <c r="F38" s="1">
        <v>0.03</v>
      </c>
      <c r="G38" s="1">
        <v>1</v>
      </c>
      <c r="H38" s="6">
        <f>E12</f>
        <v>25.972101625376943</v>
      </c>
      <c r="I38" s="6">
        <f>H38*$F$38</f>
        <v>0.7791630487613083</v>
      </c>
      <c r="J38" s="6">
        <f>I38</f>
        <v>0.7791630487613083</v>
      </c>
      <c r="K38" s="6">
        <f>J38/(1+I10)^G38</f>
        <v>0.7625396836575732</v>
      </c>
      <c r="L38" s="8">
        <f>SUM(K38:K40)</f>
        <v>26.128085638068946</v>
      </c>
    </row>
    <row r="39" spans="2:12" ht="12.75">
      <c r="B39" s="5"/>
      <c r="C39" s="5"/>
      <c r="D39" s="5"/>
      <c r="G39" s="1">
        <v>2</v>
      </c>
      <c r="H39" s="5">
        <f>E12</f>
        <v>25.972101625376943</v>
      </c>
      <c r="I39" s="6">
        <f>H39*$F$38</f>
        <v>0.7791630487613083</v>
      </c>
      <c r="J39" s="6">
        <f>I39</f>
        <v>0.7791630487613083</v>
      </c>
      <c r="K39" s="6">
        <f>J39/(1+I11)^G39</f>
        <v>0.7411846790977198</v>
      </c>
      <c r="L39" s="5"/>
    </row>
    <row r="40" spans="2:12" ht="12.75">
      <c r="B40" s="5"/>
      <c r="C40" s="5"/>
      <c r="D40" s="5"/>
      <c r="G40" s="1">
        <v>3</v>
      </c>
      <c r="H40" s="5">
        <f>E12</f>
        <v>25.972101625376943</v>
      </c>
      <c r="I40" s="6">
        <f>H40*$F$38</f>
        <v>0.7791630487613083</v>
      </c>
      <c r="J40" s="6">
        <f>I40+E12</f>
        <v>26.751264674138252</v>
      </c>
      <c r="K40" s="6">
        <f>J40/(1+I12)^G40</f>
        <v>24.624361275313653</v>
      </c>
      <c r="L40" s="5"/>
    </row>
    <row r="41" spans="2:12" ht="12.75">
      <c r="B41" s="5"/>
      <c r="C41" s="5"/>
      <c r="D41" s="5"/>
      <c r="H41" s="5"/>
      <c r="I41" s="5"/>
      <c r="J41" s="5"/>
      <c r="K41" s="5"/>
      <c r="L41" s="5"/>
    </row>
    <row r="42" spans="1:12" s="1" customFormat="1" ht="12.75">
      <c r="A42" s="4" t="s">
        <v>35</v>
      </c>
      <c r="B42" s="6">
        <f>SUM(H12:H13)/SUM(E12:E13)</f>
        <v>3.4888349514563113</v>
      </c>
      <c r="C42" s="6">
        <v>0</v>
      </c>
      <c r="D42" s="6">
        <v>0</v>
      </c>
      <c r="E42" s="1" t="s">
        <v>24</v>
      </c>
      <c r="F42" s="1">
        <v>0.07</v>
      </c>
      <c r="G42" s="1">
        <v>1</v>
      </c>
      <c r="H42" s="6">
        <f>SUM(E12:E13)</f>
        <v>50.8096195140328</v>
      </c>
      <c r="I42" s="6">
        <f>H42*F42</f>
        <v>3.5566733659822964</v>
      </c>
      <c r="J42" s="6">
        <f>I42</f>
        <v>3.5566733659822964</v>
      </c>
      <c r="K42" s="6">
        <f>J42/(1+I10)^G42</f>
        <v>3.48079209824065</v>
      </c>
      <c r="L42" s="8">
        <f>SUM(K42:K45)</f>
        <v>57.60276562926805</v>
      </c>
    </row>
    <row r="43" spans="2:12" ht="12.75">
      <c r="B43" s="5"/>
      <c r="C43" s="5"/>
      <c r="D43" s="5"/>
      <c r="G43" s="1">
        <v>2</v>
      </c>
      <c r="H43" s="5">
        <f>SUM(E12:E13)</f>
        <v>50.8096195140328</v>
      </c>
      <c r="I43" s="5">
        <f>H43*F42</f>
        <v>3.5566733659822964</v>
      </c>
      <c r="J43" s="5">
        <f>I43</f>
        <v>3.5566733659822964</v>
      </c>
      <c r="K43" s="6">
        <f>J43/(1+I11)^G43</f>
        <v>3.3833121470684167</v>
      </c>
      <c r="L43" s="5"/>
    </row>
    <row r="44" spans="2:12" ht="12.75">
      <c r="B44" s="5"/>
      <c r="C44" s="5"/>
      <c r="D44" s="5"/>
      <c r="G44" s="1">
        <v>3</v>
      </c>
      <c r="H44" s="5">
        <f>H43</f>
        <v>50.8096195140328</v>
      </c>
      <c r="I44" s="5">
        <f>H44*F42</f>
        <v>3.5566733659822964</v>
      </c>
      <c r="J44" s="5">
        <f>I44+E12</f>
        <v>29.52877499135924</v>
      </c>
      <c r="K44" s="6">
        <f>J44/(1+I12)^G44</f>
        <v>27.181041055887945</v>
      </c>
      <c r="L44" s="5"/>
    </row>
    <row r="45" spans="2:12" ht="12.75">
      <c r="B45" s="5"/>
      <c r="C45" s="5"/>
      <c r="D45" s="5"/>
      <c r="G45" s="1">
        <v>4</v>
      </c>
      <c r="H45" s="5">
        <f>H44-E12</f>
        <v>24.83751788865586</v>
      </c>
      <c r="I45" s="5">
        <f>H45*F42</f>
        <v>1.7386262522059104</v>
      </c>
      <c r="J45" s="5">
        <f>I45+H45</f>
        <v>26.57614414086177</v>
      </c>
      <c r="K45" s="6">
        <f>J45/(1+I13)^G45</f>
        <v>23.557620328071042</v>
      </c>
      <c r="L45" s="5"/>
    </row>
    <row r="46" spans="2:12" ht="12.75">
      <c r="B46" s="5"/>
      <c r="C46" s="5"/>
      <c r="D46" s="5"/>
      <c r="H46" s="5"/>
      <c r="I46" s="5"/>
      <c r="J46" s="5"/>
      <c r="K46" s="5"/>
      <c r="L46" s="5"/>
    </row>
    <row r="47" spans="1:12" ht="12.75">
      <c r="A47" s="4" t="s">
        <v>36</v>
      </c>
      <c r="B47" s="5">
        <v>4</v>
      </c>
      <c r="C47" s="5">
        <v>0</v>
      </c>
      <c r="D47" s="5">
        <v>0</v>
      </c>
      <c r="E47" s="1" t="s">
        <v>24</v>
      </c>
      <c r="F47">
        <v>0.07</v>
      </c>
      <c r="G47" s="1">
        <v>1</v>
      </c>
      <c r="H47" s="5">
        <f>$E$13</f>
        <v>24.837517888655864</v>
      </c>
      <c r="I47" s="5">
        <f>H47*$F$47</f>
        <v>1.7386262522059106</v>
      </c>
      <c r="J47" s="5">
        <f>$I$47</f>
        <v>1.7386262522059106</v>
      </c>
      <c r="K47" s="6">
        <f>J47/(1+I10)^G47</f>
        <v>1.7015328363729796</v>
      </c>
      <c r="L47" s="9">
        <f>SUM(K47:K50)</f>
        <v>28.513428299422593</v>
      </c>
    </row>
    <row r="48" spans="2:12" ht="12.75">
      <c r="B48" s="5"/>
      <c r="C48" s="5"/>
      <c r="D48" s="5"/>
      <c r="G48" s="1">
        <v>2</v>
      </c>
      <c r="H48" s="5">
        <f>$E$13</f>
        <v>24.837517888655864</v>
      </c>
      <c r="I48" s="5">
        <f>H48*$F$47</f>
        <v>1.7386262522059106</v>
      </c>
      <c r="J48" s="5">
        <f>$I$47</f>
        <v>1.7386262522059106</v>
      </c>
      <c r="K48" s="6">
        <f>J48/(1+I11)^G48</f>
        <v>1.6538812291737373</v>
      </c>
      <c r="L48" s="5"/>
    </row>
    <row r="49" spans="2:12" ht="12.75">
      <c r="B49" s="5"/>
      <c r="C49" s="5"/>
      <c r="D49" s="5"/>
      <c r="G49" s="1">
        <v>3</v>
      </c>
      <c r="H49" s="5">
        <f>$E$13</f>
        <v>24.837517888655864</v>
      </c>
      <c r="I49" s="5">
        <f>H49*$F$47</f>
        <v>1.7386262522059106</v>
      </c>
      <c r="J49" s="5">
        <f>$I$47</f>
        <v>1.7386262522059106</v>
      </c>
      <c r="K49" s="6">
        <f>J49/(1+I12)^G49</f>
        <v>1.6003939058048315</v>
      </c>
      <c r="L49" s="5"/>
    </row>
    <row r="50" spans="7:12" ht="12.75">
      <c r="G50" s="1">
        <v>4</v>
      </c>
      <c r="H50" s="5">
        <f>$E$13</f>
        <v>24.837517888655864</v>
      </c>
      <c r="I50" s="5">
        <f>H50*$F$47</f>
        <v>1.7386262522059106</v>
      </c>
      <c r="J50" s="5">
        <f>SUM(H50:I50)</f>
        <v>26.576144140861775</v>
      </c>
      <c r="K50" s="6">
        <f>J50/(1+I13)^G50</f>
        <v>23.557620328071046</v>
      </c>
      <c r="L50" s="5"/>
    </row>
    <row r="51" spans="2:11" ht="12.75">
      <c r="B51" t="s">
        <v>26</v>
      </c>
      <c r="G51" s="1"/>
      <c r="K51" s="1"/>
    </row>
    <row r="52" spans="1:5" ht="12.75">
      <c r="A52" t="s">
        <v>25</v>
      </c>
      <c r="B52">
        <v>1</v>
      </c>
      <c r="C52">
        <v>2</v>
      </c>
      <c r="D52">
        <v>3</v>
      </c>
      <c r="E52">
        <v>4</v>
      </c>
    </row>
    <row r="53" spans="1:5" ht="12.75">
      <c r="A53">
        <v>1</v>
      </c>
      <c r="B53" s="5">
        <f>L17</f>
        <v>23.660622067784775</v>
      </c>
      <c r="C53" s="5"/>
      <c r="D53" s="5"/>
      <c r="E53" s="5"/>
    </row>
    <row r="54" spans="1:5" ht="12.75">
      <c r="A54">
        <v>2</v>
      </c>
      <c r="B54" s="5">
        <f>L19</f>
        <v>49.39665656876576</v>
      </c>
      <c r="C54" s="5">
        <f>B53+L26</f>
        <v>49.306463600273574</v>
      </c>
      <c r="D54" s="5"/>
      <c r="E54" s="5"/>
    </row>
    <row r="55" spans="1:5" ht="12.75">
      <c r="A55">
        <v>3</v>
      </c>
      <c r="B55" s="5">
        <f>L22</f>
        <v>75.30264832995147</v>
      </c>
      <c r="C55" s="5">
        <f>MIN(B53+L29,B54+L38)</f>
        <v>75.5247422068347</v>
      </c>
      <c r="D55" s="5">
        <f>L17+L26+L38</f>
        <v>75.43454923834253</v>
      </c>
      <c r="E55" s="5"/>
    </row>
    <row r="56" spans="1:5" ht="12.75">
      <c r="A56">
        <v>4</v>
      </c>
      <c r="B56" s="5">
        <f>L10</f>
        <v>107.72198311382269</v>
      </c>
      <c r="C56" s="5">
        <f>MIN(L47+B55,L42+B54,L33+B53)</f>
        <v>103.81607662937407</v>
      </c>
      <c r="D56" s="5">
        <f>MIN(L47+C55,L42+C54)</f>
        <v>104.0381705062573</v>
      </c>
      <c r="E56" s="5">
        <f>L47+L38+L26+L17</f>
        <v>103.9479775377651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Ted Ralphs</cp:lastModifiedBy>
  <dcterms:created xsi:type="dcterms:W3CDTF">2008-03-31T19:59:52Z</dcterms:created>
  <dcterms:modified xsi:type="dcterms:W3CDTF">2015-04-16T04:53:45Z</dcterms:modified>
  <cp:category/>
  <cp:version/>
  <cp:contentType/>
  <cp:contentStatus/>
</cp:coreProperties>
</file>